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t. 74\Kommission 74\Erklärungen\24 September\Versand\"/>
    </mc:Choice>
  </mc:AlternateContent>
  <xr:revisionPtr revIDLastSave="0" documentId="13_ncr:1_{747300BD-9680-43EA-A295-E863EC8704B7}" xr6:coauthVersionLast="47" xr6:coauthVersionMax="47" xr10:uidLastSave="{00000000-0000-0000-0000-000000000000}"/>
  <bookViews>
    <workbookView xWindow="-108" yWindow="-108" windowWidth="23256" windowHeight="12576" xr2:uid="{94C5A237-2B39-4E8C-B026-D3DA95D8353E}"/>
  </bookViews>
  <sheets>
    <sheet name="Tabelle1" sheetId="1" r:id="rId1"/>
  </sheets>
  <externalReferences>
    <externalReference r:id="rId2"/>
  </externalReferenc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5" i="1"/>
  <c r="O25" i="1"/>
  <c r="G24" i="1"/>
  <c r="G25" i="1"/>
  <c r="I24" i="1"/>
  <c r="I25" i="1"/>
  <c r="K24" i="1"/>
  <c r="K25" i="1"/>
  <c r="M22" i="1"/>
  <c r="L23" i="1"/>
  <c r="M23" i="1"/>
  <c r="M24" i="1"/>
  <c r="L21" i="1"/>
  <c r="M21" i="1"/>
  <c r="M25" i="1"/>
  <c r="N25" i="1"/>
  <c r="P25" i="1"/>
  <c r="N24" i="1"/>
  <c r="N23" i="1"/>
  <c r="O27" i="1"/>
  <c r="F11" i="1"/>
  <c r="G11" i="1"/>
  <c r="F12" i="1"/>
  <c r="G12" i="1"/>
  <c r="F13" i="1"/>
  <c r="G13" i="1"/>
  <c r="F14" i="1"/>
  <c r="G14" i="1"/>
  <c r="G20" i="1"/>
  <c r="G26" i="1"/>
  <c r="G28" i="1"/>
  <c r="H11" i="1"/>
  <c r="I11" i="1"/>
  <c r="H12" i="1"/>
  <c r="I12" i="1"/>
  <c r="H13" i="1"/>
  <c r="I13" i="1"/>
  <c r="H14" i="1"/>
  <c r="I14" i="1"/>
  <c r="I20" i="1"/>
  <c r="I26" i="1"/>
  <c r="I28" i="1"/>
  <c r="J11" i="1"/>
  <c r="K11" i="1"/>
  <c r="J12" i="1"/>
  <c r="K12" i="1"/>
  <c r="J13" i="1"/>
  <c r="K13" i="1"/>
  <c r="J14" i="1"/>
  <c r="K14" i="1"/>
  <c r="K20" i="1"/>
  <c r="K26" i="1"/>
  <c r="K28" i="1"/>
  <c r="L9" i="1"/>
  <c r="M9" i="1"/>
  <c r="L10" i="1"/>
  <c r="M10" i="1"/>
  <c r="L11" i="1"/>
  <c r="M11" i="1"/>
  <c r="L12" i="1"/>
  <c r="M12" i="1"/>
  <c r="L13" i="1"/>
  <c r="M13" i="1"/>
  <c r="L14" i="1"/>
  <c r="M14" i="1"/>
  <c r="L15" i="1"/>
  <c r="M15" i="1"/>
  <c r="L17" i="1"/>
  <c r="M17" i="1"/>
  <c r="L19" i="1"/>
  <c r="M19" i="1"/>
  <c r="M20" i="1"/>
  <c r="M26" i="1"/>
  <c r="M28" i="1"/>
  <c r="N28" i="1"/>
  <c r="P28" i="1"/>
  <c r="N17" i="1"/>
  <c r="N16" i="1"/>
  <c r="O16" i="1"/>
  <c r="P16" i="1"/>
  <c r="Q16" i="1"/>
  <c r="O17" i="1"/>
  <c r="P17" i="1"/>
  <c r="O24" i="1"/>
  <c r="P24" i="1"/>
  <c r="O23" i="1"/>
  <c r="P23" i="1"/>
  <c r="N22" i="1"/>
  <c r="O22" i="1"/>
  <c r="P22" i="1"/>
  <c r="N21" i="1"/>
  <c r="O21" i="1"/>
  <c r="P21" i="1"/>
  <c r="N9" i="1"/>
  <c r="N10" i="1"/>
  <c r="N11" i="1"/>
  <c r="N12" i="1"/>
  <c r="N13" i="1"/>
  <c r="N14" i="1"/>
  <c r="N15" i="1"/>
  <c r="N19" i="1"/>
  <c r="N20" i="1"/>
  <c r="E20" i="1"/>
  <c r="O20" i="1"/>
  <c r="P20" i="1"/>
  <c r="O19" i="1"/>
  <c r="P19" i="1"/>
  <c r="O18" i="1"/>
  <c r="P18" i="1"/>
  <c r="O14" i="1"/>
  <c r="P14" i="1"/>
  <c r="O13" i="1"/>
  <c r="P13" i="1"/>
  <c r="O12" i="1"/>
  <c r="P12" i="1"/>
  <c r="O11" i="1"/>
  <c r="P11" i="1"/>
  <c r="O10" i="1"/>
  <c r="P10" i="1"/>
  <c r="O9" i="1"/>
  <c r="P9" i="1"/>
  <c r="O15" i="1"/>
  <c r="P15" i="1"/>
  <c r="N31" i="1"/>
  <c r="I32" i="1"/>
  <c r="I33" i="1"/>
  <c r="N27" i="1"/>
  <c r="Q27" i="1"/>
  <c r="J24" i="1"/>
  <c r="C6" i="1"/>
  <c r="B6" i="1"/>
  <c r="A3" i="1"/>
  <c r="A2" i="1"/>
  <c r="A1" i="1"/>
  <c r="B2" i="1"/>
  <c r="F24" i="1"/>
  <c r="J20" i="1"/>
  <c r="F20" i="1"/>
  <c r="H20" i="1"/>
  <c r="H24" i="1"/>
  <c r="L20" i="1"/>
  <c r="L24" i="1"/>
  <c r="E26" i="1"/>
  <c r="N26" i="1"/>
  <c r="Q26" i="1"/>
  <c r="Q28" i="1"/>
  <c r="Q30" i="1"/>
</calcChain>
</file>

<file path=xl/sharedStrings.xml><?xml version="1.0" encoding="utf-8"?>
<sst xmlns="http://schemas.openxmlformats.org/spreadsheetml/2006/main" count="52" uniqueCount="39">
  <si>
    <t>2020 - 2023</t>
  </si>
  <si>
    <t xml:space="preserve">Reporting </t>
  </si>
  <si>
    <t>TOTAL</t>
  </si>
  <si>
    <t>Übersicht</t>
  </si>
  <si>
    <t>Personenspezifische Leistungen</t>
  </si>
  <si>
    <t>IV-Beitrag gemäss Anhang D (CHF)</t>
  </si>
  <si>
    <t>erbrachte anrechenbare Einheiten</t>
  </si>
  <si>
    <t>max. IV-Beitragsdach 
gem. VAF (4 Jahre)</t>
  </si>
  <si>
    <t>Beratung + Betreuung</t>
  </si>
  <si>
    <t>Betreuung in Treffpunkten</t>
  </si>
  <si>
    <t>Bauberatung</t>
  </si>
  <si>
    <t>Rechtsberatung</t>
  </si>
  <si>
    <t>Vermittlung von Betreuungsdiensten</t>
  </si>
  <si>
    <t>Begleitetes Wohnen</t>
  </si>
  <si>
    <t>Blockkurse</t>
  </si>
  <si>
    <t>Tageskurse</t>
  </si>
  <si>
    <t>Semester-/Jahreskurse</t>
  </si>
  <si>
    <t>Grundlagenarbeit Kurse</t>
  </si>
  <si>
    <t>Medien und Publikationen</t>
  </si>
  <si>
    <t>Beitragsdach KG gem. VAF</t>
  </si>
  <si>
    <t>Kompensationsgruppe A</t>
  </si>
  <si>
    <t>Kompensationsgruppe B  (Allg. Medien- und Öffentlichkeitsarbeit)</t>
  </si>
  <si>
    <t>Themenspezifische Grundlagenarbeit / Mitarbeiten in Projekten (KG C)</t>
  </si>
  <si>
    <t>Förderung der Selbsthilfe (KG C)</t>
  </si>
  <si>
    <t>Kompensationsgruppe C</t>
  </si>
  <si>
    <t>Beitragswert der Reportingdaten</t>
  </si>
  <si>
    <t>max. anrechenbare Leistungen</t>
  </si>
  <si>
    <t>./. Akontozahlungen</t>
  </si>
  <si>
    <t>geleistete Akontozahlungen</t>
  </si>
  <si>
    <t>+/- Korrekturen (Kompensationen, Rückforderungen usw.)</t>
  </si>
  <si>
    <t>Korrekturen</t>
  </si>
  <si>
    <t>Rundungsdifferenz</t>
  </si>
  <si>
    <t xml:space="preserve">Schluss-Saldo </t>
  </si>
  <si>
    <t>Gemäss VAF 2020 - 2023</t>
  </si>
  <si>
    <t>Beitragswert Reportingdaten bereinigt</t>
  </si>
  <si>
    <t xml:space="preserve">Minderleistungen </t>
  </si>
  <si>
    <t>Total VAF</t>
  </si>
  <si>
    <t>Zusätzlich nach Verhandlungsrunde BSV</t>
  </si>
  <si>
    <t>LUFEB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</si>
</sst>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color rgb="FFC0000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b/>
      <sz val="12"/>
      <color theme="0" tint="-0.499984740745262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3"/>
      <name val="Arial"/>
      <family val="2"/>
    </font>
    <font>
      <b/>
      <i/>
      <sz val="10"/>
      <color theme="3"/>
      <name val="Arial"/>
      <family val="2"/>
    </font>
    <font>
      <i/>
      <sz val="10"/>
      <color theme="3"/>
      <name val="Arial"/>
      <family val="2"/>
    </font>
    <font>
      <b/>
      <sz val="10"/>
      <color theme="3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sz val="11"/>
      <name val="Arial"/>
      <family val="2"/>
    </font>
    <font>
      <b/>
      <sz val="11"/>
      <color rgb="FF0070C0"/>
      <name val="Arial"/>
      <family val="2"/>
    </font>
    <font>
      <i/>
      <sz val="10"/>
      <color theme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499984740745262"/>
      </left>
      <right/>
      <top style="thin">
        <color theme="0" tint="-0.14996795556505021"/>
      </top>
      <bottom/>
      <diagonal/>
    </border>
    <border>
      <left/>
      <right style="thin">
        <color theme="0" tint="-0.499984740745262"/>
      </right>
      <top style="thin">
        <color theme="0" tint="-0.1499679555650502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499984740745262"/>
      </bottom>
      <diagonal/>
    </border>
    <border>
      <left/>
      <right/>
      <top style="thin">
        <color theme="0" tint="-0.1499374370555742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1499374370555742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14996795556505021"/>
      </right>
      <top style="thin">
        <color theme="0" tint="-0.14993743705557422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1499374370555742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14993743705557422"/>
      </top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1499679555650502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49998474074526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5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1" applyFont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right" vertical="center" indent="1"/>
    </xf>
    <xf numFmtId="0" fontId="2" fillId="0" borderId="0" xfId="1"/>
    <xf numFmtId="0" fontId="2" fillId="0" borderId="0" xfId="1" applyAlignment="1">
      <alignment horizontal="left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Alignment="1">
      <alignment vertical="center"/>
    </xf>
    <xf numFmtId="14" fontId="6" fillId="0" borderId="0" xfId="1" applyNumberFormat="1" applyFont="1" applyAlignment="1" applyProtection="1">
      <alignment horizontal="left" vertical="center"/>
      <protection locked="0"/>
    </xf>
    <xf numFmtId="14" fontId="6" fillId="0" borderId="0" xfId="1" applyNumberFormat="1" applyFont="1" applyAlignment="1">
      <alignment horizontal="left" vertical="center"/>
    </xf>
    <xf numFmtId="14" fontId="6" fillId="0" borderId="0" xfId="1" applyNumberFormat="1" applyFont="1" applyAlignment="1">
      <alignment horizontal="right" vertical="center" indent="1"/>
    </xf>
    <xf numFmtId="0" fontId="5" fillId="0" borderId="0" xfId="1" applyFont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indent="1"/>
    </xf>
    <xf numFmtId="0" fontId="8" fillId="2" borderId="0" xfId="1" applyFont="1" applyFill="1" applyAlignment="1">
      <alignment horizontal="left" vertical="center"/>
    </xf>
    <xf numFmtId="0" fontId="7" fillId="2" borderId="0" xfId="1" quotePrefix="1" applyFont="1" applyFill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2" fillId="3" borderId="0" xfId="1" applyFill="1" applyAlignment="1">
      <alignment horizontal="left" vertical="center"/>
    </xf>
    <xf numFmtId="0" fontId="2" fillId="3" borderId="0" xfId="1" applyFill="1" applyAlignment="1">
      <alignment horizontal="center" vertical="center"/>
    </xf>
    <xf numFmtId="0" fontId="2" fillId="3" borderId="0" xfId="1" applyFill="1" applyAlignment="1">
      <alignment horizontal="right" vertical="center" indent="1"/>
    </xf>
    <xf numFmtId="0" fontId="2" fillId="3" borderId="0" xfId="1" applyFill="1" applyAlignment="1">
      <alignment vertical="center"/>
    </xf>
    <xf numFmtId="0" fontId="5" fillId="3" borderId="0" xfId="1" applyFont="1" applyFill="1" applyAlignment="1">
      <alignment vertical="center"/>
    </xf>
    <xf numFmtId="0" fontId="2" fillId="0" borderId="0" xfId="1" applyAlignment="1">
      <alignment horizontal="right" indent="1"/>
    </xf>
    <xf numFmtId="0" fontId="5" fillId="0" borderId="0" xfId="1" applyFont="1"/>
    <xf numFmtId="0" fontId="9" fillId="0" borderId="0" xfId="1" applyFont="1" applyAlignment="1">
      <alignment horizontal="left"/>
    </xf>
    <xf numFmtId="0" fontId="10" fillId="4" borderId="1" xfId="0" applyFont="1" applyFill="1" applyBorder="1" applyAlignment="1">
      <alignment horizontal="left"/>
    </xf>
    <xf numFmtId="0" fontId="11" fillId="4" borderId="2" xfId="1" applyFont="1" applyFill="1" applyBorder="1"/>
    <xf numFmtId="0" fontId="12" fillId="4" borderId="2" xfId="1" applyFont="1" applyFill="1" applyBorder="1" applyAlignment="1">
      <alignment horizontal="right" indent="1"/>
    </xf>
    <xf numFmtId="0" fontId="12" fillId="4" borderId="2" xfId="1" applyFont="1" applyFill="1" applyBorder="1"/>
    <xf numFmtId="0" fontId="9" fillId="4" borderId="4" xfId="1" applyFont="1" applyFill="1" applyBorder="1" applyAlignment="1">
      <alignment horizontal="left"/>
    </xf>
    <xf numFmtId="0" fontId="8" fillId="0" borderId="0" xfId="1" applyFont="1" applyAlignment="1">
      <alignment horizontal="left"/>
    </xf>
    <xf numFmtId="0" fontId="2" fillId="5" borderId="6" xfId="1" applyFill="1" applyBorder="1"/>
    <xf numFmtId="0" fontId="13" fillId="5" borderId="7" xfId="0" applyFont="1" applyFill="1" applyBorder="1"/>
    <xf numFmtId="0" fontId="2" fillId="5" borderId="7" xfId="1" applyFill="1" applyBorder="1"/>
    <xf numFmtId="3" fontId="14" fillId="5" borderId="10" xfId="2" applyNumberFormat="1" applyFont="1" applyFill="1" applyBorder="1" applyAlignment="1">
      <alignment horizontal="center" wrapText="1"/>
    </xf>
    <xf numFmtId="3" fontId="14" fillId="5" borderId="4" xfId="2" applyNumberFormat="1" applyFont="1" applyFill="1" applyBorder="1" applyAlignment="1">
      <alignment horizontal="center" wrapText="1"/>
    </xf>
    <xf numFmtId="0" fontId="2" fillId="0" borderId="0" xfId="3" applyFont="1"/>
    <xf numFmtId="0" fontId="13" fillId="0" borderId="11" xfId="0" applyFont="1" applyBorder="1"/>
    <xf numFmtId="0" fontId="13" fillId="0" borderId="12" xfId="0" applyFont="1" applyBorder="1"/>
    <xf numFmtId="3" fontId="15" fillId="0" borderId="4" xfId="2" applyNumberFormat="1" applyFont="1" applyBorder="1" applyAlignment="1">
      <alignment wrapText="1"/>
    </xf>
    <xf numFmtId="3" fontId="2" fillId="0" borderId="13" xfId="2" applyNumberFormat="1" applyBorder="1" applyAlignment="1">
      <alignment wrapText="1"/>
    </xf>
    <xf numFmtId="3" fontId="2" fillId="0" borderId="14" xfId="2" applyNumberFormat="1" applyBorder="1" applyAlignment="1">
      <alignment wrapText="1"/>
    </xf>
    <xf numFmtId="3" fontId="2" fillId="0" borderId="5" xfId="2" applyNumberFormat="1" applyBorder="1" applyAlignment="1">
      <alignment wrapText="1"/>
    </xf>
    <xf numFmtId="3" fontId="16" fillId="6" borderId="4" xfId="4" applyNumberFormat="1" applyFont="1" applyFill="1" applyBorder="1" applyAlignment="1" applyProtection="1">
      <alignment horizontal="right" indent="1"/>
    </xf>
    <xf numFmtId="0" fontId="14" fillId="0" borderId="0" xfId="3" applyFont="1" applyAlignment="1">
      <alignment wrapText="1"/>
    </xf>
    <xf numFmtId="0" fontId="2" fillId="6" borderId="11" xfId="2" applyFill="1" applyBorder="1" applyAlignment="1">
      <alignment horizontal="left" indent="1"/>
    </xf>
    <xf numFmtId="0" fontId="2" fillId="6" borderId="12" xfId="2" applyFill="1" applyBorder="1" applyAlignment="1">
      <alignment horizontal="left" indent="1"/>
    </xf>
    <xf numFmtId="3" fontId="2" fillId="6" borderId="4" xfId="2" applyNumberFormat="1" applyFill="1" applyBorder="1" applyAlignment="1">
      <alignment horizontal="right" indent="1"/>
    </xf>
    <xf numFmtId="4" fontId="15" fillId="0" borderId="13" xfId="2" applyNumberFormat="1" applyFont="1" applyBorder="1" applyAlignment="1">
      <alignment horizontal="right" wrapText="1" indent="1"/>
    </xf>
    <xf numFmtId="3" fontId="2" fillId="0" borderId="14" xfId="2" applyNumberFormat="1" applyBorder="1" applyAlignment="1">
      <alignment horizontal="right" wrapText="1" indent="1"/>
    </xf>
    <xf numFmtId="3" fontId="15" fillId="0" borderId="13" xfId="2" applyNumberFormat="1" applyFont="1" applyBorder="1" applyAlignment="1">
      <alignment horizontal="right" wrapText="1" indent="1"/>
    </xf>
    <xf numFmtId="3" fontId="2" fillId="0" borderId="5" xfId="0" applyNumberFormat="1" applyFont="1" applyBorder="1" applyAlignment="1">
      <alignment horizontal="right" indent="1"/>
    </xf>
    <xf numFmtId="3" fontId="16" fillId="0" borderId="15" xfId="3" applyNumberFormat="1" applyFont="1" applyBorder="1" applyAlignment="1">
      <alignment horizontal="right" indent="1"/>
    </xf>
    <xf numFmtId="0" fontId="2" fillId="6" borderId="1" xfId="2" applyFill="1" applyBorder="1" applyAlignment="1">
      <alignment horizontal="left" indent="1"/>
    </xf>
    <xf numFmtId="0" fontId="2" fillId="6" borderId="2" xfId="2" applyFill="1" applyBorder="1" applyAlignment="1">
      <alignment horizontal="left" indent="1"/>
    </xf>
    <xf numFmtId="3" fontId="15" fillId="0" borderId="16" xfId="2" applyNumberFormat="1" applyFont="1" applyBorder="1" applyAlignment="1">
      <alignment horizontal="right" wrapText="1" indent="1"/>
    </xf>
    <xf numFmtId="3" fontId="2" fillId="0" borderId="17" xfId="2" applyNumberFormat="1" applyBorder="1" applyAlignment="1">
      <alignment horizontal="right" wrapText="1" indent="1"/>
    </xf>
    <xf numFmtId="3" fontId="2" fillId="0" borderId="10" xfId="0" applyNumberFormat="1" applyFont="1" applyBorder="1" applyAlignment="1">
      <alignment horizontal="right" indent="1"/>
    </xf>
    <xf numFmtId="0" fontId="2" fillId="6" borderId="18" xfId="2" applyFill="1" applyBorder="1" applyAlignment="1">
      <alignment horizontal="left" indent="1"/>
    </xf>
    <xf numFmtId="0" fontId="2" fillId="6" borderId="19" xfId="2" applyFill="1" applyBorder="1" applyAlignment="1">
      <alignment horizontal="left" indent="1"/>
    </xf>
    <xf numFmtId="3" fontId="2" fillId="6" borderId="20" xfId="2" applyNumberFormat="1" applyFill="1" applyBorder="1" applyAlignment="1">
      <alignment horizontal="right" indent="1"/>
    </xf>
    <xf numFmtId="3" fontId="15" fillId="0" borderId="21" xfId="2" applyNumberFormat="1" applyFont="1" applyBorder="1" applyAlignment="1">
      <alignment horizontal="right" wrapText="1" indent="1"/>
    </xf>
    <xf numFmtId="3" fontId="2" fillId="0" borderId="22" xfId="2" applyNumberFormat="1" applyBorder="1" applyAlignment="1">
      <alignment horizontal="right" wrapText="1" indent="1"/>
    </xf>
    <xf numFmtId="3" fontId="2" fillId="0" borderId="23" xfId="0" applyNumberFormat="1" applyFont="1" applyBorder="1" applyAlignment="1">
      <alignment horizontal="right" indent="1"/>
    </xf>
    <xf numFmtId="3" fontId="16" fillId="6" borderId="20" xfId="4" applyNumberFormat="1" applyFont="1" applyFill="1" applyBorder="1" applyAlignment="1" applyProtection="1">
      <alignment horizontal="right" indent="1"/>
    </xf>
    <xf numFmtId="0" fontId="17" fillId="7" borderId="24" xfId="2" applyFont="1" applyFill="1" applyBorder="1" applyAlignment="1">
      <alignment horizontal="left"/>
    </xf>
    <xf numFmtId="0" fontId="17" fillId="7" borderId="25" xfId="2" applyFont="1" applyFill="1" applyBorder="1" applyAlignment="1">
      <alignment horizontal="left"/>
    </xf>
    <xf numFmtId="0" fontId="18" fillId="7" borderId="25" xfId="2" applyFont="1" applyFill="1" applyBorder="1" applyAlignment="1">
      <alignment horizontal="left"/>
    </xf>
    <xf numFmtId="3" fontId="19" fillId="7" borderId="26" xfId="2" applyNumberFormat="1" applyFont="1" applyFill="1" applyBorder="1" applyAlignment="1">
      <alignment horizontal="right" indent="1"/>
    </xf>
    <xf numFmtId="3" fontId="18" fillId="7" borderId="27" xfId="2" applyNumberFormat="1" applyFont="1" applyFill="1" applyBorder="1" applyAlignment="1">
      <alignment horizontal="right" wrapText="1" indent="1"/>
    </xf>
    <xf numFmtId="3" fontId="19" fillId="7" borderId="28" xfId="2" applyNumberFormat="1" applyFont="1" applyFill="1" applyBorder="1" applyAlignment="1">
      <alignment horizontal="right" wrapText="1" indent="1"/>
    </xf>
    <xf numFmtId="3" fontId="19" fillId="7" borderId="29" xfId="0" applyNumberFormat="1" applyFont="1" applyFill="1" applyBorder="1" applyAlignment="1">
      <alignment horizontal="right" indent="1"/>
    </xf>
    <xf numFmtId="3" fontId="19" fillId="7" borderId="26" xfId="4" applyNumberFormat="1" applyFont="1" applyFill="1" applyBorder="1" applyAlignment="1" applyProtection="1">
      <alignment horizontal="right" indent="1"/>
    </xf>
    <xf numFmtId="0" fontId="14" fillId="0" borderId="0" xfId="3" applyFont="1"/>
    <xf numFmtId="3" fontId="17" fillId="7" borderId="27" xfId="2" applyNumberFormat="1" applyFont="1" applyFill="1" applyBorder="1" applyAlignment="1">
      <alignment horizontal="right" wrapText="1" indent="1"/>
    </xf>
    <xf numFmtId="0" fontId="14" fillId="0" borderId="11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3" fontId="14" fillId="0" borderId="4" xfId="0" applyNumberFormat="1" applyFont="1" applyBorder="1" applyAlignment="1">
      <alignment horizontal="right" indent="1"/>
    </xf>
    <xf numFmtId="3" fontId="20" fillId="0" borderId="13" xfId="0" applyNumberFormat="1" applyFont="1" applyBorder="1" applyAlignment="1">
      <alignment horizontal="right" indent="1"/>
    </xf>
    <xf numFmtId="3" fontId="14" fillId="0" borderId="14" xfId="0" applyNumberFormat="1" applyFont="1" applyBorder="1" applyAlignment="1">
      <alignment horizontal="right" indent="1"/>
    </xf>
    <xf numFmtId="3" fontId="16" fillId="6" borderId="30" xfId="4" applyNumberFormat="1" applyFont="1" applyFill="1" applyBorder="1" applyAlignment="1" applyProtection="1">
      <alignment horizontal="right" indent="1"/>
    </xf>
    <xf numFmtId="0" fontId="14" fillId="6" borderId="11" xfId="2" applyFont="1" applyFill="1" applyBorder="1" applyAlignment="1">
      <alignment horizontal="left" indent="1"/>
    </xf>
    <xf numFmtId="0" fontId="14" fillId="0" borderId="4" xfId="0" applyFont="1" applyBorder="1" applyAlignment="1">
      <alignment horizontal="right"/>
    </xf>
    <xf numFmtId="3" fontId="18" fillId="0" borderId="13" xfId="2" applyNumberFormat="1" applyFont="1" applyBorder="1" applyAlignment="1">
      <alignment horizontal="right" wrapText="1" indent="1"/>
    </xf>
    <xf numFmtId="3" fontId="2" fillId="5" borderId="14" xfId="0" applyNumberFormat="1" applyFont="1" applyFill="1" applyBorder="1" applyAlignment="1" applyProtection="1">
      <alignment horizontal="right" indent="1"/>
      <protection locked="0"/>
    </xf>
    <xf numFmtId="3" fontId="16" fillId="6" borderId="5" xfId="4" applyNumberFormat="1" applyFont="1" applyFill="1" applyBorder="1" applyAlignment="1" applyProtection="1">
      <alignment horizontal="right" indent="1"/>
    </xf>
    <xf numFmtId="0" fontId="14" fillId="0" borderId="11" xfId="0" applyFont="1" applyBorder="1" applyAlignment="1">
      <alignment horizontal="left" indent="1"/>
    </xf>
    <xf numFmtId="3" fontId="16" fillId="6" borderId="31" xfId="4" applyNumberFormat="1" applyFont="1" applyFill="1" applyBorder="1" applyAlignment="1" applyProtection="1">
      <alignment horizontal="right" indent="1"/>
    </xf>
    <xf numFmtId="0" fontId="2" fillId="0" borderId="0" xfId="0" applyFont="1"/>
    <xf numFmtId="3" fontId="2" fillId="0" borderId="0" xfId="0" applyNumberFormat="1" applyFont="1" applyAlignment="1">
      <alignment horizontal="right" indent="1"/>
    </xf>
    <xf numFmtId="3" fontId="19" fillId="0" borderId="29" xfId="4" applyNumberFormat="1" applyFont="1" applyFill="1" applyBorder="1" applyAlignment="1" applyProtection="1">
      <alignment horizontal="right" indent="1"/>
    </xf>
    <xf numFmtId="0" fontId="21" fillId="0" borderId="0" xfId="0" applyFont="1"/>
    <xf numFmtId="3" fontId="22" fillId="5" borderId="14" xfId="0" applyNumberFormat="1" applyFont="1" applyFill="1" applyBorder="1" applyAlignment="1" applyProtection="1">
      <alignment horizontal="right" indent="1"/>
      <protection locked="0"/>
    </xf>
    <xf numFmtId="3" fontId="23" fillId="5" borderId="14" xfId="0" applyNumberFormat="1" applyFont="1" applyFill="1" applyBorder="1" applyAlignment="1" applyProtection="1">
      <alignment horizontal="right" indent="1"/>
      <protection locked="0"/>
    </xf>
    <xf numFmtId="3" fontId="22" fillId="0" borderId="5" xfId="0" applyNumberFormat="1" applyFont="1" applyBorder="1" applyAlignment="1">
      <alignment horizontal="right" indent="1"/>
    </xf>
    <xf numFmtId="0" fontId="2" fillId="8" borderId="0" xfId="0" applyFont="1" applyFill="1"/>
    <xf numFmtId="3" fontId="14" fillId="8" borderId="4" xfId="0" applyNumberFormat="1" applyFont="1" applyFill="1" applyBorder="1" applyAlignment="1">
      <alignment horizontal="right" indent="1"/>
    </xf>
    <xf numFmtId="0" fontId="14" fillId="8" borderId="11" xfId="2" applyFont="1" applyFill="1" applyBorder="1" applyAlignment="1">
      <alignment horizontal="left" indent="1"/>
    </xf>
    <xf numFmtId="0" fontId="14" fillId="8" borderId="12" xfId="2" applyFont="1" applyFill="1" applyBorder="1" applyAlignment="1">
      <alignment horizontal="left" indent="1"/>
    </xf>
    <xf numFmtId="3" fontId="14" fillId="8" borderId="4" xfId="2" applyNumberFormat="1" applyFont="1" applyFill="1" applyBorder="1" applyAlignment="1">
      <alignment horizontal="right" indent="1"/>
    </xf>
    <xf numFmtId="3" fontId="20" fillId="8" borderId="13" xfId="2" applyNumberFormat="1" applyFont="1" applyFill="1" applyBorder="1" applyAlignment="1">
      <alignment horizontal="right" wrapText="1" indent="1"/>
    </xf>
    <xf numFmtId="3" fontId="14" fillId="8" borderId="14" xfId="2" applyNumberFormat="1" applyFont="1" applyFill="1" applyBorder="1" applyAlignment="1">
      <alignment horizontal="right" wrapText="1" indent="1"/>
    </xf>
    <xf numFmtId="3" fontId="14" fillId="8" borderId="5" xfId="0" applyNumberFormat="1" applyFont="1" applyFill="1" applyBorder="1" applyAlignment="1">
      <alignment horizontal="right" indent="1"/>
    </xf>
    <xf numFmtId="0" fontId="24" fillId="0" borderId="0" xfId="1" applyFont="1" applyAlignment="1">
      <alignment horizontal="right" indent="1"/>
    </xf>
    <xf numFmtId="0" fontId="24" fillId="0" borderId="0" xfId="1" applyFont="1"/>
    <xf numFmtId="3" fontId="25" fillId="0" borderId="0" xfId="0" applyNumberFormat="1" applyFont="1" applyAlignment="1">
      <alignment horizontal="right" indent="1"/>
    </xf>
    <xf numFmtId="3" fontId="14" fillId="5" borderId="9" xfId="2" applyNumberFormat="1" applyFont="1" applyFill="1" applyBorder="1" applyAlignment="1">
      <alignment horizontal="center" wrapText="1"/>
    </xf>
    <xf numFmtId="3" fontId="15" fillId="9" borderId="13" xfId="2" applyNumberFormat="1" applyFont="1" applyFill="1" applyBorder="1" applyAlignment="1">
      <alignment horizontal="right" wrapText="1" indent="1"/>
    </xf>
    <xf numFmtId="3" fontId="2" fillId="9" borderId="14" xfId="2" applyNumberFormat="1" applyFill="1" applyBorder="1" applyAlignment="1">
      <alignment horizontal="right" wrapText="1" indent="1"/>
    </xf>
    <xf numFmtId="3" fontId="15" fillId="9" borderId="16" xfId="2" applyNumberFormat="1" applyFont="1" applyFill="1" applyBorder="1" applyAlignment="1">
      <alignment horizontal="right" wrapText="1" indent="1"/>
    </xf>
    <xf numFmtId="3" fontId="2" fillId="9" borderId="17" xfId="2" applyNumberFormat="1" applyFill="1" applyBorder="1" applyAlignment="1">
      <alignment horizontal="right" wrapText="1" indent="1"/>
    </xf>
    <xf numFmtId="3" fontId="2" fillId="9" borderId="5" xfId="0" applyNumberFormat="1" applyFont="1" applyFill="1" applyBorder="1" applyAlignment="1">
      <alignment horizontal="right" indent="1"/>
    </xf>
    <xf numFmtId="3" fontId="2" fillId="0" borderId="0" xfId="1" applyNumberFormat="1"/>
    <xf numFmtId="3" fontId="26" fillId="9" borderId="13" xfId="2" applyNumberFormat="1" applyFont="1" applyFill="1" applyBorder="1" applyAlignment="1">
      <alignment horizontal="right" wrapText="1" indent="1"/>
    </xf>
    <xf numFmtId="3" fontId="2" fillId="0" borderId="4" xfId="2" applyNumberFormat="1" applyBorder="1" applyAlignment="1">
      <alignment wrapText="1"/>
    </xf>
    <xf numFmtId="3" fontId="2" fillId="0" borderId="15" xfId="0" applyNumberFormat="1" applyFont="1" applyBorder="1" applyAlignment="1">
      <alignment horizontal="right" indent="1"/>
    </xf>
    <xf numFmtId="3" fontId="19" fillId="0" borderId="26" xfId="4" applyNumberFormat="1" applyFont="1" applyFill="1" applyBorder="1" applyAlignment="1" applyProtection="1">
      <alignment horizontal="right" indent="1"/>
    </xf>
    <xf numFmtId="3" fontId="22" fillId="0" borderId="0" xfId="0" applyNumberFormat="1" applyFont="1" applyAlignment="1">
      <alignment horizontal="right" indent="1"/>
    </xf>
    <xf numFmtId="0" fontId="17" fillId="7" borderId="32" xfId="2" applyFont="1" applyFill="1" applyBorder="1" applyAlignment="1">
      <alignment horizontal="left"/>
    </xf>
    <xf numFmtId="0" fontId="17" fillId="7" borderId="0" xfId="2" applyFont="1" applyFill="1" applyAlignment="1">
      <alignment horizontal="left"/>
    </xf>
    <xf numFmtId="0" fontId="18" fillId="7" borderId="0" xfId="2" applyFont="1" applyFill="1" applyAlignment="1">
      <alignment horizontal="left"/>
    </xf>
    <xf numFmtId="3" fontId="18" fillId="7" borderId="33" xfId="2" applyNumberFormat="1" applyFont="1" applyFill="1" applyBorder="1" applyAlignment="1">
      <alignment horizontal="right" wrapText="1" indent="1"/>
    </xf>
    <xf numFmtId="3" fontId="19" fillId="7" borderId="34" xfId="2" applyNumberFormat="1" applyFont="1" applyFill="1" applyBorder="1" applyAlignment="1">
      <alignment horizontal="right" wrapText="1" indent="1"/>
    </xf>
    <xf numFmtId="3" fontId="19" fillId="7" borderId="35" xfId="0" applyNumberFormat="1" applyFont="1" applyFill="1" applyBorder="1" applyAlignment="1">
      <alignment horizontal="right" indent="1"/>
    </xf>
    <xf numFmtId="3" fontId="19" fillId="7" borderId="15" xfId="0" applyNumberFormat="1" applyFont="1" applyFill="1" applyBorder="1" applyAlignment="1">
      <alignment horizontal="right" indent="1"/>
    </xf>
    <xf numFmtId="3" fontId="19" fillId="7" borderId="36" xfId="4" applyNumberFormat="1" applyFont="1" applyFill="1" applyBorder="1" applyAlignment="1" applyProtection="1">
      <alignment horizontal="right" indent="1"/>
    </xf>
    <xf numFmtId="0" fontId="8" fillId="4" borderId="3" xfId="1" applyFont="1" applyFill="1" applyBorder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4" xfId="1" applyFont="1" applyFill="1" applyBorder="1" applyAlignment="1">
      <alignment horizontal="center"/>
    </xf>
    <xf numFmtId="3" fontId="14" fillId="5" borderId="8" xfId="2" applyNumberFormat="1" applyFont="1" applyFill="1" applyBorder="1" applyAlignment="1">
      <alignment horizontal="center" wrapText="1"/>
    </xf>
    <xf numFmtId="3" fontId="14" fillId="5" borderId="9" xfId="2" applyNumberFormat="1" applyFont="1" applyFill="1" applyBorder="1" applyAlignment="1">
      <alignment horizontal="center" wrapText="1"/>
    </xf>
  </cellXfs>
  <cellStyles count="5">
    <cellStyle name="Milliers 2" xfId="4" xr:uid="{864D92A3-93B8-4D72-AB17-B6D307CEE4BA}"/>
    <cellStyle name="Normal 2" xfId="1" xr:uid="{327709AE-E64B-4055-8DC2-38028E0242FF}"/>
    <cellStyle name="Standard" xfId="0" builtinId="0"/>
    <cellStyle name="Standard 2" xfId="3" xr:uid="{41CFB609-DF3E-4F56-AAB7-FCF643197769}"/>
    <cellStyle name="Standard 2 2" xfId="2" xr:uid="{19A215B0-DE10-4A0A-9A9F-32F0A98F99D8}"/>
  </cellStyles>
  <dxfs count="1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V\CoReS\Art.%2074\Vorlagen%20Reporting%20Art.74\Vorlagen%20CT%2020-23\Arbeitsmappe_Cockpit\74Cockpit%20v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Z_Set"/>
      <sheetName val="Beitr_wert"/>
      <sheetName val="AHV"/>
      <sheetName val="Eckwerte"/>
      <sheetName val="A"/>
      <sheetName val="B"/>
      <sheetName val="C"/>
      <sheetName val="D"/>
      <sheetName val="E"/>
      <sheetName val="F"/>
      <sheetName val="G"/>
      <sheetName val="I."/>
      <sheetName val="II."/>
      <sheetName val="III."/>
      <sheetName val="IV."/>
      <sheetName val="TA"/>
      <sheetName val="TB"/>
      <sheetName val="TC"/>
      <sheetName val="TD"/>
      <sheetName val="TE"/>
      <sheetName val="TF"/>
      <sheetName val="TG"/>
      <sheetName val="TI"/>
      <sheetName val="TII"/>
      <sheetName val="TIII"/>
      <sheetName val="TIVa"/>
      <sheetName val="TIVb"/>
      <sheetName val="T74VN"/>
      <sheetName val="TEMPLOYEE"/>
      <sheetName val="TFach"/>
      <sheetName val="TVN"/>
      <sheetName val="TUVN"/>
      <sheetName val="TAHV"/>
      <sheetName val="RV"/>
    </sheetNames>
    <sheetDataSet>
      <sheetData sheetId="0">
        <row r="3">
          <cell r="A3" t="str">
            <v xml:space="preserve">► Auswahl von Vertragsnehmer  </v>
          </cell>
        </row>
        <row r="6">
          <cell r="B6">
            <v>2257</v>
          </cell>
          <cell r="C6" t="str">
            <v>Insieme Schweiz</v>
          </cell>
        </row>
      </sheetData>
      <sheetData sheetId="1" refreshError="1"/>
      <sheetData sheetId="2" refreshError="1"/>
      <sheetData sheetId="3">
        <row r="23">
          <cell r="H23">
            <v>5585</v>
          </cell>
        </row>
        <row r="24">
          <cell r="H24">
            <v>0</v>
          </cell>
        </row>
        <row r="28">
          <cell r="H28">
            <v>78</v>
          </cell>
        </row>
        <row r="34">
          <cell r="H34">
            <v>29786</v>
          </cell>
        </row>
        <row r="36">
          <cell r="H36">
            <v>50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9">
          <cell r="H79">
            <v>42201</v>
          </cell>
        </row>
        <row r="80">
          <cell r="H80">
            <v>0</v>
          </cell>
        </row>
        <row r="83">
          <cell r="H83">
            <v>132</v>
          </cell>
        </row>
        <row r="107">
          <cell r="H107">
            <v>155001</v>
          </cell>
        </row>
        <row r="108">
          <cell r="H108">
            <v>0</v>
          </cell>
        </row>
        <row r="111">
          <cell r="H111">
            <v>14</v>
          </cell>
        </row>
        <row r="117">
          <cell r="H117">
            <v>4134</v>
          </cell>
        </row>
        <row r="119">
          <cell r="H119">
            <v>5727</v>
          </cell>
        </row>
        <row r="121">
          <cell r="H121">
            <v>73</v>
          </cell>
        </row>
        <row r="122">
          <cell r="H122">
            <v>73</v>
          </cell>
        </row>
        <row r="123">
          <cell r="H123">
            <v>73</v>
          </cell>
        </row>
        <row r="129">
          <cell r="H129">
            <v>11386</v>
          </cell>
        </row>
        <row r="130">
          <cell r="H130">
            <v>73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44"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2">
          <cell r="A2" t="str">
            <v>Status:</v>
          </cell>
          <cell r="B2">
            <v>45475</v>
          </cell>
        </row>
        <row r="7">
          <cell r="E7" t="str">
            <v xml:space="preserve">Reporting Art. 74 IVG  </v>
          </cell>
        </row>
        <row r="8">
          <cell r="E8" t="str">
            <v xml:space="preserve">► Übersicht Leistungen: </v>
          </cell>
        </row>
        <row r="24">
          <cell r="C24" t="str">
            <v>Jährliche Übersicht des Beitragswertes der Vertragsperiode 2020-23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7D2E5-2900-4A31-A5E5-B6973874050B}">
  <sheetPr>
    <pageSetUpPr fitToPage="1"/>
  </sheetPr>
  <dimension ref="A1:R42"/>
  <sheetViews>
    <sheetView tabSelected="1" topLeftCell="C5" zoomScale="70" zoomScaleNormal="70" workbookViewId="0">
      <selection activeCell="R17" sqref="R17"/>
    </sheetView>
  </sheetViews>
  <sheetFormatPr baseColWidth="10" defaultColWidth="11" defaultRowHeight="15" x14ac:dyDescent="0.25"/>
  <cols>
    <col min="1" max="1" width="7.59765625" style="4" customWidth="1"/>
    <col min="2" max="2" width="11.59765625" style="4" customWidth="1"/>
    <col min="3" max="3" width="35.59765625" style="4" customWidth="1"/>
    <col min="4" max="4" width="7.59765625" style="24" customWidth="1"/>
    <col min="5" max="7" width="14.59765625" style="4" customWidth="1"/>
    <col min="8" max="8" width="14.59765625" style="5" customWidth="1"/>
    <col min="9" max="9" width="14.59765625" style="4" customWidth="1"/>
    <col min="10" max="10" width="14.59765625" style="5" customWidth="1"/>
    <col min="11" max="15" width="14.59765625" style="4" customWidth="1"/>
    <col min="16" max="16" width="15.5" style="4" customWidth="1"/>
    <col min="17" max="17" width="14.59765625" style="4" customWidth="1"/>
    <col min="18" max="18" width="25" style="25" bestFit="1" customWidth="1"/>
    <col min="19" max="19" width="4.59765625" style="4" customWidth="1"/>
    <col min="20" max="16384" width="11" style="4"/>
  </cols>
  <sheetData>
    <row r="1" spans="1:18" s="6" customFormat="1" ht="24.9" customHeight="1" x14ac:dyDescent="0.25">
      <c r="A1" s="1" t="str">
        <f>CONCATENATE([1]RV!E7,[1]RV!E8,[1]RV!C24)</f>
        <v>Reporting Art. 74 IVG  ► Übersicht Leistungen: Jährliche Übersicht des Beitragswertes der Vertragsperiode 2020-23</v>
      </c>
      <c r="B1" s="2"/>
      <c r="C1" s="2"/>
      <c r="D1" s="3"/>
      <c r="E1" s="4"/>
      <c r="F1" s="4"/>
      <c r="G1" s="4"/>
      <c r="H1" s="5"/>
      <c r="I1" s="4"/>
      <c r="J1" s="5"/>
      <c r="R1" s="7"/>
    </row>
    <row r="2" spans="1:18" s="2" customFormat="1" ht="20.100000000000001" customHeight="1" x14ac:dyDescent="0.25">
      <c r="A2" s="8" t="str">
        <f>[1]RV!A2</f>
        <v>Status:</v>
      </c>
      <c r="B2" s="9">
        <f>[1]RV!B2</f>
        <v>45475</v>
      </c>
      <c r="C2" s="10"/>
      <c r="D2" s="11"/>
      <c r="E2" s="4"/>
      <c r="F2" s="4"/>
      <c r="G2" s="4"/>
      <c r="H2" s="5"/>
      <c r="I2" s="4"/>
      <c r="J2" s="5"/>
      <c r="R2" s="12"/>
    </row>
    <row r="3" spans="1:18" s="18" customFormat="1" ht="24.9" customHeight="1" x14ac:dyDescent="0.25">
      <c r="A3" s="13" t="str">
        <f>[1]KZ_Set!A3</f>
        <v xml:space="preserve">► Auswahl von Vertragsnehmer  </v>
      </c>
      <c r="B3" s="14"/>
      <c r="C3" s="14"/>
      <c r="D3" s="15"/>
      <c r="E3" s="13"/>
      <c r="F3" s="13"/>
      <c r="G3" s="13"/>
      <c r="H3" s="13"/>
      <c r="I3" s="13"/>
      <c r="J3" s="13"/>
      <c r="K3" s="13"/>
      <c r="L3" s="16"/>
      <c r="M3" s="17"/>
      <c r="N3" s="16"/>
      <c r="O3" s="16"/>
      <c r="P3" s="16"/>
      <c r="Q3" s="16"/>
      <c r="R3" s="16"/>
    </row>
    <row r="4" spans="1:18" s="8" customFormat="1" ht="15" customHeight="1" x14ac:dyDescent="0.25">
      <c r="A4" s="19"/>
      <c r="B4" s="20"/>
      <c r="C4" s="20"/>
      <c r="D4" s="21"/>
      <c r="E4" s="22"/>
      <c r="F4" s="22"/>
      <c r="G4" s="22"/>
      <c r="H4" s="19"/>
      <c r="I4" s="22"/>
      <c r="J4" s="19"/>
      <c r="K4" s="22"/>
      <c r="L4" s="22"/>
      <c r="M4" s="22"/>
      <c r="N4" s="22"/>
      <c r="O4" s="22"/>
      <c r="P4" s="22"/>
      <c r="Q4" s="22"/>
      <c r="R4" s="23"/>
    </row>
    <row r="5" spans="1:18" ht="9.9" customHeight="1" x14ac:dyDescent="0.25"/>
    <row r="6" spans="1:18" s="26" customFormat="1" ht="20.100000000000001" customHeight="1" x14ac:dyDescent="0.3">
      <c r="B6" s="27">
        <f>[1]KZ_Set!B6</f>
        <v>2257</v>
      </c>
      <c r="C6" s="28" t="str">
        <f>[1]KZ_Set!C6</f>
        <v>Insieme Schweiz</v>
      </c>
      <c r="D6" s="29"/>
      <c r="E6" s="30"/>
      <c r="F6" s="128">
        <v>2020</v>
      </c>
      <c r="G6" s="130"/>
      <c r="H6" s="128">
        <v>2021</v>
      </c>
      <c r="I6" s="130"/>
      <c r="J6" s="128">
        <v>2022</v>
      </c>
      <c r="K6" s="130"/>
      <c r="L6" s="128">
        <v>2023</v>
      </c>
      <c r="M6" s="130"/>
      <c r="N6" s="128" t="s">
        <v>0</v>
      </c>
      <c r="O6" s="129"/>
      <c r="P6" s="130"/>
      <c r="Q6" s="31"/>
      <c r="R6" s="32"/>
    </row>
    <row r="7" spans="1:18" ht="16.5" customHeight="1" x14ac:dyDescent="0.25">
      <c r="B7" s="33"/>
      <c r="C7" s="34"/>
      <c r="D7" s="34"/>
      <c r="E7" s="35"/>
      <c r="F7" s="131" t="s">
        <v>1</v>
      </c>
      <c r="G7" s="132"/>
      <c r="H7" s="131" t="s">
        <v>1</v>
      </c>
      <c r="I7" s="132"/>
      <c r="J7" s="131" t="s">
        <v>1</v>
      </c>
      <c r="K7" s="132"/>
      <c r="L7" s="131" t="s">
        <v>1</v>
      </c>
      <c r="M7" s="132"/>
      <c r="N7" s="36" t="s">
        <v>2</v>
      </c>
      <c r="O7" s="108" t="s">
        <v>36</v>
      </c>
      <c r="P7" s="108" t="s">
        <v>35</v>
      </c>
      <c r="Q7" s="37" t="s">
        <v>3</v>
      </c>
      <c r="R7" s="38"/>
    </row>
    <row r="8" spans="1:18" ht="50.1" customHeight="1" x14ac:dyDescent="0.25">
      <c r="B8" s="39" t="s">
        <v>4</v>
      </c>
      <c r="C8" s="40"/>
      <c r="D8" s="40"/>
      <c r="E8" s="41" t="s">
        <v>5</v>
      </c>
      <c r="F8" s="42" t="s">
        <v>6</v>
      </c>
      <c r="G8" s="43" t="s">
        <v>34</v>
      </c>
      <c r="H8" s="42" t="s">
        <v>6</v>
      </c>
      <c r="I8" s="43" t="s">
        <v>34</v>
      </c>
      <c r="J8" s="42" t="s">
        <v>6</v>
      </c>
      <c r="K8" s="43" t="s">
        <v>34</v>
      </c>
      <c r="L8" s="42" t="s">
        <v>6</v>
      </c>
      <c r="M8" s="43" t="s">
        <v>34</v>
      </c>
      <c r="N8" s="44" t="s">
        <v>34</v>
      </c>
      <c r="O8" s="116"/>
      <c r="P8" s="116"/>
      <c r="Q8" s="45">
        <v>0</v>
      </c>
      <c r="R8" s="46" t="s">
        <v>7</v>
      </c>
    </row>
    <row r="9" spans="1:18" ht="15" customHeight="1" x14ac:dyDescent="0.25">
      <c r="B9" s="47" t="s">
        <v>8</v>
      </c>
      <c r="C9" s="48"/>
      <c r="D9" s="48"/>
      <c r="E9" s="49">
        <v>265200</v>
      </c>
      <c r="F9" s="50">
        <v>6041</v>
      </c>
      <c r="G9" s="51">
        <v>471198</v>
      </c>
      <c r="H9" s="52">
        <v>5935</v>
      </c>
      <c r="I9" s="51">
        <v>462930</v>
      </c>
      <c r="J9" s="52">
        <v>5593</v>
      </c>
      <c r="K9" s="51">
        <v>436254</v>
      </c>
      <c r="L9" s="52">
        <f>SUM([1]Eckwerte!H23:'[1]Eckwerte'!H24)</f>
        <v>5585</v>
      </c>
      <c r="M9" s="51">
        <f>[1]Eckwerte!H28*L9</f>
        <v>435630</v>
      </c>
      <c r="N9" s="53">
        <f>SUM(G9,I9,K9,M9)</f>
        <v>1806012</v>
      </c>
      <c r="O9" s="117">
        <f t="shared" ref="O9:O24" si="0">E9*4</f>
        <v>1060800</v>
      </c>
      <c r="P9" s="117">
        <f t="shared" ref="P9:P28" si="1">N9-O9</f>
        <v>745212</v>
      </c>
      <c r="Q9" s="54"/>
      <c r="R9" s="38"/>
    </row>
    <row r="10" spans="1:18" ht="15" customHeight="1" x14ac:dyDescent="0.25">
      <c r="B10" s="47" t="s">
        <v>9</v>
      </c>
      <c r="C10" s="48"/>
      <c r="D10" s="48"/>
      <c r="E10" s="49">
        <v>775000</v>
      </c>
      <c r="F10" s="52">
        <v>12042</v>
      </c>
      <c r="G10" s="51">
        <v>602100</v>
      </c>
      <c r="H10" s="52">
        <v>18041</v>
      </c>
      <c r="I10" s="51">
        <v>902050</v>
      </c>
      <c r="J10" s="52">
        <v>26188</v>
      </c>
      <c r="K10" s="51">
        <v>1309400</v>
      </c>
      <c r="L10" s="52">
        <f>[1]Eckwerte!H34</f>
        <v>29786</v>
      </c>
      <c r="M10" s="51">
        <f>[1]Eckwerte!H36*L10</f>
        <v>1489300</v>
      </c>
      <c r="N10" s="53">
        <f t="shared" ref="N10:N16" si="2">SUM(G10,I10,K10,M10)</f>
        <v>4302850</v>
      </c>
      <c r="O10" s="117">
        <f t="shared" si="0"/>
        <v>3100000</v>
      </c>
      <c r="P10" s="117">
        <f t="shared" si="1"/>
        <v>1202850</v>
      </c>
      <c r="Q10" s="54"/>
      <c r="R10" s="38"/>
    </row>
    <row r="11" spans="1:18" ht="15" customHeight="1" x14ac:dyDescent="0.25">
      <c r="B11" s="47" t="s">
        <v>10</v>
      </c>
      <c r="C11" s="48"/>
      <c r="D11" s="48"/>
      <c r="E11" s="49">
        <v>0</v>
      </c>
      <c r="F11" s="52">
        <f>SUM([1]Eckwerte!E43:E44)</f>
        <v>0</v>
      </c>
      <c r="G11" s="51">
        <f>[1]Eckwerte!E47*F11</f>
        <v>0</v>
      </c>
      <c r="H11" s="52">
        <f>SUM([1]Eckwerte!F43:F44)</f>
        <v>0</v>
      </c>
      <c r="I11" s="51">
        <f>[1]Eckwerte!F47*H11</f>
        <v>0</v>
      </c>
      <c r="J11" s="52">
        <f>SUM([1]Eckwerte!G43:G44)</f>
        <v>0</v>
      </c>
      <c r="K11" s="51">
        <f>[1]Eckwerte!G47*J11</f>
        <v>0</v>
      </c>
      <c r="L11" s="52">
        <f>SUM([1]Eckwerte!H43:H44)</f>
        <v>0</v>
      </c>
      <c r="M11" s="51">
        <f>[1]Eckwerte!H47*L11</f>
        <v>0</v>
      </c>
      <c r="N11" s="53">
        <f t="shared" si="2"/>
        <v>0</v>
      </c>
      <c r="O11" s="117">
        <f t="shared" si="0"/>
        <v>0</v>
      </c>
      <c r="P11" s="117">
        <f t="shared" si="1"/>
        <v>0</v>
      </c>
      <c r="Q11" s="54"/>
      <c r="R11" s="38"/>
    </row>
    <row r="12" spans="1:18" ht="15" customHeight="1" x14ac:dyDescent="0.25">
      <c r="B12" s="47" t="s">
        <v>11</v>
      </c>
      <c r="C12" s="48"/>
      <c r="D12" s="48"/>
      <c r="E12" s="49">
        <v>0</v>
      </c>
      <c r="F12" s="52">
        <f>SUM([1]Eckwerte!E54:E55)</f>
        <v>0</v>
      </c>
      <c r="G12" s="51">
        <f>[1]Eckwerte!E58*F12</f>
        <v>0</v>
      </c>
      <c r="H12" s="52">
        <f>SUM([1]Eckwerte!F54:F55)</f>
        <v>0</v>
      </c>
      <c r="I12" s="51">
        <f>[1]Eckwerte!F58*H12</f>
        <v>0</v>
      </c>
      <c r="J12" s="52">
        <f>SUM([1]Eckwerte!G54:G55)</f>
        <v>0</v>
      </c>
      <c r="K12" s="51">
        <f>[1]Eckwerte!G58*J12</f>
        <v>0</v>
      </c>
      <c r="L12" s="52">
        <f>SUM([1]Eckwerte!H54:H55)</f>
        <v>0</v>
      </c>
      <c r="M12" s="51">
        <f>[1]Eckwerte!H58*L12</f>
        <v>0</v>
      </c>
      <c r="N12" s="53">
        <f t="shared" si="2"/>
        <v>0</v>
      </c>
      <c r="O12" s="117">
        <f t="shared" si="0"/>
        <v>0</v>
      </c>
      <c r="P12" s="117">
        <f t="shared" si="1"/>
        <v>0</v>
      </c>
      <c r="Q12" s="54"/>
      <c r="R12" s="38"/>
    </row>
    <row r="13" spans="1:18" ht="15" customHeight="1" x14ac:dyDescent="0.25">
      <c r="B13" s="47" t="s">
        <v>12</v>
      </c>
      <c r="C13" s="48"/>
      <c r="D13" s="48"/>
      <c r="E13" s="49">
        <v>0</v>
      </c>
      <c r="F13" s="52">
        <f>SUM([1]Eckwerte!E65+[1]Eckwerte!E66)</f>
        <v>0</v>
      </c>
      <c r="G13" s="51">
        <f>[1]Eckwerte!E69*F13</f>
        <v>0</v>
      </c>
      <c r="H13" s="52">
        <f>SUM([1]Eckwerte!F65+[1]Eckwerte!F66)</f>
        <v>0</v>
      </c>
      <c r="I13" s="51">
        <f>[1]Eckwerte!F69*H13</f>
        <v>0</v>
      </c>
      <c r="J13" s="52">
        <f>SUM([1]Eckwerte!G65+[1]Eckwerte!G66)</f>
        <v>0</v>
      </c>
      <c r="K13" s="51">
        <f>[1]Eckwerte!G69*J13</f>
        <v>0</v>
      </c>
      <c r="L13" s="52">
        <f>SUM([1]Eckwerte!H65+[1]Eckwerte!H66)</f>
        <v>0</v>
      </c>
      <c r="M13" s="51">
        <f>[1]Eckwerte!H69*L13</f>
        <v>0</v>
      </c>
      <c r="N13" s="53">
        <f t="shared" si="2"/>
        <v>0</v>
      </c>
      <c r="O13" s="117">
        <f t="shared" si="0"/>
        <v>0</v>
      </c>
      <c r="P13" s="117">
        <f t="shared" si="1"/>
        <v>0</v>
      </c>
      <c r="Q13" s="54"/>
      <c r="R13" s="38"/>
    </row>
    <row r="14" spans="1:18" ht="15" customHeight="1" x14ac:dyDescent="0.25">
      <c r="B14" s="47" t="s">
        <v>13</v>
      </c>
      <c r="C14" s="48"/>
      <c r="D14" s="48"/>
      <c r="E14" s="49">
        <v>0</v>
      </c>
      <c r="F14" s="52">
        <f>SUM([1]Eckwerte!E137:E138)</f>
        <v>0</v>
      </c>
      <c r="G14" s="51">
        <f>[1]Eckwerte!E144*F14</f>
        <v>0</v>
      </c>
      <c r="H14" s="52">
        <f>SUM([1]Eckwerte!F137:F138)</f>
        <v>0</v>
      </c>
      <c r="I14" s="51">
        <f>[1]Eckwerte!F144*H14</f>
        <v>0</v>
      </c>
      <c r="J14" s="52">
        <f>SUM([1]Eckwerte!G137:G138)</f>
        <v>0</v>
      </c>
      <c r="K14" s="51">
        <f>[1]Eckwerte!G144*J14</f>
        <v>0</v>
      </c>
      <c r="L14" s="52">
        <f>SUM([1]Eckwerte!H137:H138)</f>
        <v>0</v>
      </c>
      <c r="M14" s="51">
        <f>[1]Eckwerte!H144*L14</f>
        <v>0</v>
      </c>
      <c r="N14" s="53">
        <f t="shared" si="2"/>
        <v>0</v>
      </c>
      <c r="O14" s="117">
        <f t="shared" si="0"/>
        <v>0</v>
      </c>
      <c r="P14" s="117">
        <f t="shared" si="1"/>
        <v>0</v>
      </c>
      <c r="Q14" s="54"/>
      <c r="R14" s="38"/>
    </row>
    <row r="15" spans="1:18" ht="15" customHeight="1" x14ac:dyDescent="0.25">
      <c r="B15" s="47" t="s">
        <v>14</v>
      </c>
      <c r="C15" s="48"/>
      <c r="D15" s="48"/>
      <c r="E15" s="49">
        <v>5629800</v>
      </c>
      <c r="F15" s="52">
        <v>26102</v>
      </c>
      <c r="G15" s="51">
        <v>3445398</v>
      </c>
      <c r="H15" s="115">
        <v>34927</v>
      </c>
      <c r="I15" s="110">
        <v>4610364</v>
      </c>
      <c r="J15" s="52">
        <v>45790</v>
      </c>
      <c r="K15" s="51">
        <v>6044280</v>
      </c>
      <c r="L15" s="52">
        <f>SUM([1]Eckwerte!H79:H80)</f>
        <v>42201</v>
      </c>
      <c r="M15" s="51">
        <f>[1]Eckwerte!H83*L15</f>
        <v>5570532</v>
      </c>
      <c r="N15" s="113">
        <f t="shared" si="2"/>
        <v>19670574</v>
      </c>
      <c r="O15" s="117">
        <f>E15*4</f>
        <v>22519200</v>
      </c>
      <c r="P15" s="117">
        <f>N15-O15</f>
        <v>-2848626</v>
      </c>
      <c r="Q15" s="54"/>
      <c r="R15" s="38"/>
    </row>
    <row r="16" spans="1:18" ht="15" customHeight="1" x14ac:dyDescent="0.25">
      <c r="B16" s="47" t="s">
        <v>15</v>
      </c>
      <c r="C16" s="48"/>
      <c r="D16" s="48"/>
      <c r="E16" s="49">
        <v>299880</v>
      </c>
      <c r="F16" s="115">
        <v>3882</v>
      </c>
      <c r="G16" s="110">
        <v>244566</v>
      </c>
      <c r="H16" s="115">
        <v>3716</v>
      </c>
      <c r="I16" s="110">
        <v>234108</v>
      </c>
      <c r="J16" s="115">
        <v>9721</v>
      </c>
      <c r="K16" s="110">
        <v>612423</v>
      </c>
      <c r="L16" s="109">
        <v>5666</v>
      </c>
      <c r="M16" s="110">
        <v>356958</v>
      </c>
      <c r="N16" s="113">
        <f t="shared" si="2"/>
        <v>1448055</v>
      </c>
      <c r="O16" s="117">
        <f t="shared" si="0"/>
        <v>1199520</v>
      </c>
      <c r="P16" s="117">
        <f>N16-O16</f>
        <v>248535</v>
      </c>
      <c r="Q16" s="117">
        <f>P16-230265</f>
        <v>18270</v>
      </c>
      <c r="R16" s="75" t="s">
        <v>37</v>
      </c>
    </row>
    <row r="17" spans="2:18" ht="15" customHeight="1" x14ac:dyDescent="0.25">
      <c r="B17" s="55" t="s">
        <v>16</v>
      </c>
      <c r="C17" s="56"/>
      <c r="D17" s="56"/>
      <c r="E17" s="49">
        <v>2382534</v>
      </c>
      <c r="F17" s="111">
        <v>84516</v>
      </c>
      <c r="G17" s="112">
        <v>1183224</v>
      </c>
      <c r="H17" s="111">
        <v>95956</v>
      </c>
      <c r="I17" s="112">
        <v>1343384</v>
      </c>
      <c r="J17" s="57">
        <v>136098</v>
      </c>
      <c r="K17" s="58">
        <v>1905372</v>
      </c>
      <c r="L17" s="57">
        <f>SUM([1]Eckwerte!H107:H108)</f>
        <v>155001</v>
      </c>
      <c r="M17" s="58">
        <f>[1]Eckwerte!H111*L17</f>
        <v>2170014</v>
      </c>
      <c r="N17" s="59">
        <f>SUM(G17,I17,K17,M17)</f>
        <v>6601994</v>
      </c>
      <c r="O17" s="117">
        <f t="shared" si="0"/>
        <v>9530136</v>
      </c>
      <c r="P17" s="117">
        <f>N17-O17</f>
        <v>-2928142</v>
      </c>
      <c r="Q17" s="54"/>
      <c r="R17" s="75"/>
    </row>
    <row r="18" spans="2:18" ht="15" customHeight="1" x14ac:dyDescent="0.25">
      <c r="B18" s="99" t="s">
        <v>17</v>
      </c>
      <c r="C18" s="100"/>
      <c r="D18" s="100"/>
      <c r="E18" s="101">
        <v>146000</v>
      </c>
      <c r="F18" s="102">
        <v>4179</v>
      </c>
      <c r="G18" s="103">
        <v>305067</v>
      </c>
      <c r="H18" s="102">
        <v>4846</v>
      </c>
      <c r="I18" s="103">
        <v>353758</v>
      </c>
      <c r="J18" s="102"/>
      <c r="K18" s="103"/>
      <c r="L18" s="102">
        <v>5113</v>
      </c>
      <c r="M18" s="103">
        <v>373249</v>
      </c>
      <c r="N18" s="104">
        <v>1032074</v>
      </c>
      <c r="O18" s="117">
        <f t="shared" si="0"/>
        <v>584000</v>
      </c>
      <c r="P18" s="117">
        <f t="shared" si="1"/>
        <v>448074</v>
      </c>
      <c r="Q18" s="54"/>
      <c r="R18" s="38"/>
    </row>
    <row r="19" spans="2:18" ht="15" customHeight="1" x14ac:dyDescent="0.25">
      <c r="B19" s="60" t="s">
        <v>18</v>
      </c>
      <c r="C19" s="61"/>
      <c r="D19" s="61"/>
      <c r="E19" s="62">
        <v>518300</v>
      </c>
      <c r="F19" s="63">
        <v>11994</v>
      </c>
      <c r="G19" s="64">
        <v>875562</v>
      </c>
      <c r="H19" s="63">
        <v>12227</v>
      </c>
      <c r="I19" s="64">
        <v>892571</v>
      </c>
      <c r="J19" s="63">
        <v>10233</v>
      </c>
      <c r="K19" s="64">
        <v>747009</v>
      </c>
      <c r="L19" s="63">
        <f>[1]Eckwerte!H129</f>
        <v>11386</v>
      </c>
      <c r="M19" s="64">
        <f>[1]Eckwerte!H130*L19</f>
        <v>831178</v>
      </c>
      <c r="N19" s="65">
        <f>SUM(G19,I19,K19,M19)</f>
        <v>3346320</v>
      </c>
      <c r="O19" s="117">
        <f t="shared" si="0"/>
        <v>2073200</v>
      </c>
      <c r="P19" s="117">
        <f t="shared" si="1"/>
        <v>1273120</v>
      </c>
      <c r="Q19" s="66">
        <v>0</v>
      </c>
      <c r="R19" s="38" t="s">
        <v>19</v>
      </c>
    </row>
    <row r="20" spans="2:18" ht="18" customHeight="1" x14ac:dyDescent="0.25">
      <c r="B20" s="67" t="s">
        <v>20</v>
      </c>
      <c r="C20" s="68"/>
      <c r="D20" s="69"/>
      <c r="E20" s="70">
        <f t="shared" ref="E20:M20" si="3">SUM(E9:E19)</f>
        <v>10016714</v>
      </c>
      <c r="F20" s="71">
        <f t="shared" si="3"/>
        <v>148756</v>
      </c>
      <c r="G20" s="72">
        <f t="shared" si="3"/>
        <v>7127115</v>
      </c>
      <c r="H20" s="71">
        <f t="shared" si="3"/>
        <v>175648</v>
      </c>
      <c r="I20" s="72">
        <f t="shared" si="3"/>
        <v>8799165</v>
      </c>
      <c r="J20" s="71">
        <f t="shared" si="3"/>
        <v>233623</v>
      </c>
      <c r="K20" s="72">
        <f t="shared" si="3"/>
        <v>11054738</v>
      </c>
      <c r="L20" s="71">
        <f t="shared" si="3"/>
        <v>254738</v>
      </c>
      <c r="M20" s="72">
        <f t="shared" si="3"/>
        <v>11226861</v>
      </c>
      <c r="N20" s="73">
        <f>SUM(N9:N19)</f>
        <v>38207879</v>
      </c>
      <c r="O20" s="73">
        <f t="shared" si="0"/>
        <v>40066856</v>
      </c>
      <c r="P20" s="73">
        <f t="shared" si="1"/>
        <v>-1858977</v>
      </c>
      <c r="Q20" s="74">
        <v>0</v>
      </c>
      <c r="R20" s="75" t="s">
        <v>19</v>
      </c>
    </row>
    <row r="21" spans="2:18" ht="30.75" customHeight="1" x14ac:dyDescent="0.25">
      <c r="B21" s="67" t="s">
        <v>21</v>
      </c>
      <c r="C21" s="68"/>
      <c r="D21" s="69"/>
      <c r="E21" s="70">
        <v>503700</v>
      </c>
      <c r="F21" s="71">
        <v>3041</v>
      </c>
      <c r="G21" s="72">
        <v>221993</v>
      </c>
      <c r="H21" s="71">
        <v>3460</v>
      </c>
      <c r="I21" s="72">
        <v>252580</v>
      </c>
      <c r="J21" s="71">
        <v>4165</v>
      </c>
      <c r="K21" s="72">
        <v>304045</v>
      </c>
      <c r="L21" s="76">
        <f>[1]Eckwerte!H117</f>
        <v>4134</v>
      </c>
      <c r="M21" s="72">
        <f>[1]Eckwerte!H121*L21</f>
        <v>301782</v>
      </c>
      <c r="N21" s="73">
        <f t="shared" ref="N21:N22" si="4">SUM(G21,I21,K21,M21)</f>
        <v>1080400</v>
      </c>
      <c r="O21" s="73">
        <f t="shared" si="0"/>
        <v>2014800</v>
      </c>
      <c r="P21" s="73">
        <f t="shared" si="1"/>
        <v>-934400</v>
      </c>
      <c r="Q21" s="74"/>
      <c r="R21" s="75"/>
    </row>
    <row r="22" spans="2:18" ht="15" customHeight="1" x14ac:dyDescent="0.25">
      <c r="B22" s="47" t="s">
        <v>22</v>
      </c>
      <c r="C22" s="48"/>
      <c r="D22" s="48"/>
      <c r="E22" s="49">
        <v>200750</v>
      </c>
      <c r="F22" s="52">
        <v>8267</v>
      </c>
      <c r="G22" s="51">
        <v>603491</v>
      </c>
      <c r="H22" s="52">
        <v>10447</v>
      </c>
      <c r="I22" s="51">
        <v>762631</v>
      </c>
      <c r="J22" s="52">
        <v>14911</v>
      </c>
      <c r="K22" s="51">
        <v>1088503</v>
      </c>
      <c r="L22" s="52">
        <v>9741</v>
      </c>
      <c r="M22" s="51">
        <f>[1]Eckwerte!H122*L22</f>
        <v>711093</v>
      </c>
      <c r="N22" s="53">
        <f t="shared" si="4"/>
        <v>3165718</v>
      </c>
      <c r="O22" s="117">
        <f t="shared" si="0"/>
        <v>803000</v>
      </c>
      <c r="P22" s="117">
        <f t="shared" si="1"/>
        <v>2362718</v>
      </c>
      <c r="Q22" s="54"/>
      <c r="R22" s="38"/>
    </row>
    <row r="23" spans="2:18" ht="15" customHeight="1" x14ac:dyDescent="0.25">
      <c r="B23" s="47" t="s">
        <v>23</v>
      </c>
      <c r="C23" s="48"/>
      <c r="D23" s="48"/>
      <c r="E23" s="49">
        <v>401500</v>
      </c>
      <c r="F23" s="52">
        <v>5261</v>
      </c>
      <c r="G23" s="51">
        <v>384053</v>
      </c>
      <c r="H23" s="52">
        <v>5387</v>
      </c>
      <c r="I23" s="51">
        <v>393251</v>
      </c>
      <c r="J23" s="52">
        <v>6227</v>
      </c>
      <c r="K23" s="51">
        <v>454571</v>
      </c>
      <c r="L23" s="52">
        <f>[1]Eckwerte!H119</f>
        <v>5727</v>
      </c>
      <c r="M23" s="51">
        <f>[1]Eckwerte!H123*L23</f>
        <v>418071</v>
      </c>
      <c r="N23" s="53">
        <f t="shared" ref="N23:N28" si="5">SUM(G23,I23,K23,M23)</f>
        <v>1649946</v>
      </c>
      <c r="O23" s="117">
        <f t="shared" si="0"/>
        <v>1606000</v>
      </c>
      <c r="P23" s="117">
        <f t="shared" si="1"/>
        <v>43946</v>
      </c>
      <c r="Q23" s="54"/>
      <c r="R23" s="38"/>
    </row>
    <row r="24" spans="2:18" ht="18" customHeight="1" x14ac:dyDescent="0.25">
      <c r="B24" s="67" t="s">
        <v>24</v>
      </c>
      <c r="C24" s="68"/>
      <c r="D24" s="69"/>
      <c r="E24" s="70">
        <f t="shared" ref="E24:M24" si="6">SUM(E22:E23)</f>
        <v>602250</v>
      </c>
      <c r="F24" s="71">
        <f t="shared" si="6"/>
        <v>13528</v>
      </c>
      <c r="G24" s="72">
        <f t="shared" si="6"/>
        <v>987544</v>
      </c>
      <c r="H24" s="71">
        <f t="shared" si="6"/>
        <v>15834</v>
      </c>
      <c r="I24" s="72">
        <f t="shared" si="6"/>
        <v>1155882</v>
      </c>
      <c r="J24" s="71">
        <f t="shared" si="6"/>
        <v>21138</v>
      </c>
      <c r="K24" s="72">
        <f t="shared" si="6"/>
        <v>1543074</v>
      </c>
      <c r="L24" s="71">
        <f t="shared" si="6"/>
        <v>15468</v>
      </c>
      <c r="M24" s="72">
        <f t="shared" si="6"/>
        <v>1129164</v>
      </c>
      <c r="N24" s="73">
        <f t="shared" si="5"/>
        <v>4815664</v>
      </c>
      <c r="O24" s="73">
        <f t="shared" si="0"/>
        <v>2409000</v>
      </c>
      <c r="P24" s="73">
        <f t="shared" si="1"/>
        <v>2406664</v>
      </c>
      <c r="Q24" s="74">
        <v>0</v>
      </c>
      <c r="R24" s="75" t="s">
        <v>19</v>
      </c>
    </row>
    <row r="25" spans="2:18" ht="18" customHeight="1" x14ac:dyDescent="0.25">
      <c r="B25" s="120" t="s">
        <v>38</v>
      </c>
      <c r="C25" s="121"/>
      <c r="D25" s="122"/>
      <c r="E25" s="124">
        <f>E24+E21</f>
        <v>1105950</v>
      </c>
      <c r="F25" s="123"/>
      <c r="G25" s="124">
        <f>G24+G21</f>
        <v>1209537</v>
      </c>
      <c r="H25" s="123"/>
      <c r="I25" s="124">
        <f>I24+I21</f>
        <v>1408462</v>
      </c>
      <c r="J25" s="123"/>
      <c r="K25" s="124">
        <f>K24+K21</f>
        <v>1847119</v>
      </c>
      <c r="L25" s="123"/>
      <c r="M25" s="124">
        <f>M24+M21</f>
        <v>1430946</v>
      </c>
      <c r="N25" s="125">
        <f t="shared" si="5"/>
        <v>5896064</v>
      </c>
      <c r="O25" s="126">
        <f>E25*4</f>
        <v>4423800</v>
      </c>
      <c r="P25" s="126">
        <f t="shared" si="1"/>
        <v>1472264</v>
      </c>
      <c r="Q25" s="127"/>
      <c r="R25" s="75" t="s">
        <v>37</v>
      </c>
    </row>
    <row r="26" spans="2:18" ht="24.9" customHeight="1" x14ac:dyDescent="0.25">
      <c r="B26" s="77" t="s">
        <v>25</v>
      </c>
      <c r="C26" s="78"/>
      <c r="D26" s="78"/>
      <c r="E26" s="79">
        <f>SUM(E20,E21,E24)</f>
        <v>11122664</v>
      </c>
      <c r="F26" s="80"/>
      <c r="G26" s="81">
        <f>SUM(G20,G21,G24)</f>
        <v>8336652</v>
      </c>
      <c r="H26" s="80"/>
      <c r="I26" s="81">
        <f>SUM(I20,I21,I24)</f>
        <v>10207627</v>
      </c>
      <c r="J26" s="80"/>
      <c r="K26" s="81">
        <f>SUM(K20,K21,K24)</f>
        <v>12901857</v>
      </c>
      <c r="L26" s="80"/>
      <c r="M26" s="81">
        <f>SUM(M20,M21,M24)</f>
        <v>12657807</v>
      </c>
      <c r="N26" s="53">
        <f t="shared" si="5"/>
        <v>44103943</v>
      </c>
      <c r="O26" s="117"/>
      <c r="P26" s="117"/>
      <c r="Q26" s="82">
        <f>IF(N26&gt;Q9,Q9,N26)</f>
        <v>0</v>
      </c>
      <c r="R26" s="38" t="s">
        <v>26</v>
      </c>
    </row>
    <row r="27" spans="2:18" ht="15" customHeight="1" x14ac:dyDescent="0.25">
      <c r="B27" s="83" t="s">
        <v>27</v>
      </c>
      <c r="C27" s="78"/>
      <c r="D27" s="78"/>
      <c r="E27" s="84"/>
      <c r="F27" s="85"/>
      <c r="G27" s="86">
        <v>11122652</v>
      </c>
      <c r="H27" s="85"/>
      <c r="I27" s="86">
        <v>11122652</v>
      </c>
      <c r="J27" s="85"/>
      <c r="K27" s="86">
        <v>11122652</v>
      </c>
      <c r="L27" s="85"/>
      <c r="M27" s="86">
        <v>11122652</v>
      </c>
      <c r="N27" s="53">
        <f t="shared" si="5"/>
        <v>44490608</v>
      </c>
      <c r="O27" s="117">
        <f>M27*4</f>
        <v>44490608</v>
      </c>
      <c r="P27" s="117"/>
      <c r="Q27" s="87">
        <f>N27</f>
        <v>44490608</v>
      </c>
      <c r="R27" s="38" t="s">
        <v>28</v>
      </c>
    </row>
    <row r="28" spans="2:18" ht="15" customHeight="1" x14ac:dyDescent="0.25">
      <c r="B28" s="83" t="s">
        <v>29</v>
      </c>
      <c r="C28" s="78"/>
      <c r="D28" s="78"/>
      <c r="E28" s="79">
        <v>-12</v>
      </c>
      <c r="F28" s="85"/>
      <c r="G28" s="94">
        <f>SUM(G26)-G27</f>
        <v>-2786000</v>
      </c>
      <c r="H28" s="85"/>
      <c r="I28" s="94">
        <f>SUM(I26)-I27</f>
        <v>-915025</v>
      </c>
      <c r="J28" s="85"/>
      <c r="K28" s="95">
        <f>SUM(K26)-K27</f>
        <v>1779205</v>
      </c>
      <c r="L28" s="85"/>
      <c r="M28" s="95">
        <f>SUM(M26)-M27</f>
        <v>1535155</v>
      </c>
      <c r="N28" s="96">
        <f t="shared" si="5"/>
        <v>-386665</v>
      </c>
      <c r="O28" s="117"/>
      <c r="P28" s="117">
        <f t="shared" si="1"/>
        <v>-386665</v>
      </c>
      <c r="Q28" s="87">
        <f>N28</f>
        <v>-386665</v>
      </c>
      <c r="R28" s="38" t="s">
        <v>30</v>
      </c>
    </row>
    <row r="29" spans="2:18" ht="15" customHeight="1" x14ac:dyDescent="0.25">
      <c r="B29" s="88"/>
      <c r="C29" s="78"/>
      <c r="D29" s="78"/>
      <c r="E29" s="84"/>
      <c r="F29" s="80"/>
      <c r="G29" s="81"/>
      <c r="H29" s="80"/>
      <c r="I29" s="81"/>
      <c r="J29" s="80"/>
      <c r="K29" s="81"/>
      <c r="L29" s="80"/>
      <c r="M29" s="81"/>
      <c r="N29" s="53"/>
      <c r="O29" s="59"/>
      <c r="P29" s="59"/>
      <c r="Q29" s="89">
        <v>0</v>
      </c>
      <c r="R29" s="38" t="s">
        <v>31</v>
      </c>
    </row>
    <row r="30" spans="2:18" ht="15" customHeight="1" x14ac:dyDescent="0.25">
      <c r="B30" s="90"/>
      <c r="C30" s="97" t="s">
        <v>33</v>
      </c>
      <c r="D30" s="97"/>
      <c r="E30" s="98">
        <v>11122652</v>
      </c>
      <c r="F30" s="91"/>
      <c r="G30" s="91"/>
      <c r="H30" s="91"/>
      <c r="I30" s="91"/>
      <c r="J30" s="91"/>
      <c r="K30" s="91"/>
      <c r="L30" s="91"/>
      <c r="M30" s="91"/>
      <c r="N30" s="92">
        <v>48</v>
      </c>
      <c r="O30" s="118"/>
      <c r="P30" s="118"/>
      <c r="Q30" s="74">
        <f>Q26+Q27+Q28+Q29</f>
        <v>44103943</v>
      </c>
      <c r="R30" s="46" t="s">
        <v>32</v>
      </c>
    </row>
    <row r="31" spans="2:18" ht="15" customHeight="1" x14ac:dyDescent="0.25"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6">
        <f>SUM(N28:N30)</f>
        <v>-386617</v>
      </c>
      <c r="O31" s="119"/>
      <c r="P31" s="119"/>
      <c r="Q31" s="93"/>
      <c r="R31" s="93"/>
    </row>
    <row r="32" spans="2:18" hidden="1" x14ac:dyDescent="0.25">
      <c r="D32" s="105"/>
      <c r="E32" s="107"/>
      <c r="I32" s="114">
        <f>I15-4572084</f>
        <v>38280</v>
      </c>
      <c r="K32" s="114"/>
    </row>
    <row r="33" spans="3:9" hidden="1" x14ac:dyDescent="0.25">
      <c r="D33" s="4"/>
      <c r="I33" s="114">
        <f>I16-229887</f>
        <v>4221</v>
      </c>
    </row>
    <row r="34" spans="3:9" x14ac:dyDescent="0.25">
      <c r="D34" s="4"/>
    </row>
    <row r="35" spans="3:9" x14ac:dyDescent="0.25">
      <c r="D35" s="4"/>
    </row>
    <row r="36" spans="3:9" x14ac:dyDescent="0.25">
      <c r="D36" s="4"/>
    </row>
    <row r="37" spans="3:9" x14ac:dyDescent="0.25">
      <c r="D37" s="4"/>
    </row>
    <row r="38" spans="3:9" x14ac:dyDescent="0.25">
      <c r="D38" s="4"/>
    </row>
    <row r="39" spans="3:9" x14ac:dyDescent="0.25">
      <c r="D39" s="4"/>
    </row>
    <row r="40" spans="3:9" x14ac:dyDescent="0.25">
      <c r="D40" s="4"/>
    </row>
    <row r="41" spans="3:9" x14ac:dyDescent="0.25">
      <c r="C41" s="106"/>
      <c r="D41" s="105"/>
      <c r="E41" s="106"/>
    </row>
    <row r="42" spans="3:9" x14ac:dyDescent="0.25">
      <c r="C42" s="106"/>
      <c r="D42" s="105"/>
      <c r="E42" s="106"/>
    </row>
  </sheetData>
  <mergeCells count="9">
    <mergeCell ref="F7:G7"/>
    <mergeCell ref="H7:I7"/>
    <mergeCell ref="J7:K7"/>
    <mergeCell ref="L7:M7"/>
    <mergeCell ref="N6:P6"/>
    <mergeCell ref="F6:G6"/>
    <mergeCell ref="H6:I6"/>
    <mergeCell ref="J6:K6"/>
    <mergeCell ref="L6:M6"/>
  </mergeCells>
  <conditionalFormatting sqref="B8 E8 F26:H29">
    <cfRule type="containsErrors" dxfId="17" priority="67" stopIfTrue="1">
      <formula>ISERROR(B8)</formula>
    </cfRule>
  </conditionalFormatting>
  <conditionalFormatting sqref="B20:B21">
    <cfRule type="containsErrors" dxfId="16" priority="44" stopIfTrue="1">
      <formula>ISERROR(B20)</formula>
    </cfRule>
  </conditionalFormatting>
  <conditionalFormatting sqref="B24:B29">
    <cfRule type="containsErrors" dxfId="15" priority="45" stopIfTrue="1">
      <formula>ISERROR(B24)</formula>
    </cfRule>
  </conditionalFormatting>
  <conditionalFormatting sqref="B9:E18">
    <cfRule type="containsErrors" dxfId="14" priority="13" stopIfTrue="1">
      <formula>ISERROR(B9)</formula>
    </cfRule>
  </conditionalFormatting>
  <conditionalFormatting sqref="E20:H21">
    <cfRule type="containsErrors" dxfId="13" priority="42" stopIfTrue="1">
      <formula>ISERROR(E20)</formula>
    </cfRule>
  </conditionalFormatting>
  <conditionalFormatting sqref="E24:H25">
    <cfRule type="containsErrors" dxfId="12" priority="47" stopIfTrue="1">
      <formula>ISERROR(E24)</formula>
    </cfRule>
  </conditionalFormatting>
  <conditionalFormatting sqref="F7:F8">
    <cfRule type="containsErrors" dxfId="11" priority="61" stopIfTrue="1">
      <formula>ISERROR(F7)</formula>
    </cfRule>
  </conditionalFormatting>
  <conditionalFormatting sqref="F12:G18">
    <cfRule type="containsErrors" dxfId="10" priority="14" stopIfTrue="1">
      <formula>ISERROR(F12)</formula>
    </cfRule>
  </conditionalFormatting>
  <conditionalFormatting sqref="F9:H11">
    <cfRule type="containsErrors" dxfId="9" priority="60" stopIfTrue="1">
      <formula>ISERROR(F9)</formula>
    </cfRule>
  </conditionalFormatting>
  <conditionalFormatting sqref="G8">
    <cfRule type="containsErrors" dxfId="8" priority="62" stopIfTrue="1">
      <formula>ISERROR(G8)</formula>
    </cfRule>
  </conditionalFormatting>
  <conditionalFormatting sqref="H7:H8 B19:G19 B22:H23">
    <cfRule type="containsErrors" dxfId="7" priority="49" stopIfTrue="1">
      <formula>ISERROR(B7)</formula>
    </cfRule>
  </conditionalFormatting>
  <conditionalFormatting sqref="H12:H19">
    <cfRule type="containsErrors" dxfId="6" priority="9" stopIfTrue="1">
      <formula>ISERROR(H12)</formula>
    </cfRule>
  </conditionalFormatting>
  <conditionalFormatting sqref="I8:I29">
    <cfRule type="containsErrors" dxfId="5" priority="3" stopIfTrue="1">
      <formula>ISERROR(I8)</formula>
    </cfRule>
  </conditionalFormatting>
  <conditionalFormatting sqref="J7:J29">
    <cfRule type="containsErrors" dxfId="4" priority="8" stopIfTrue="1">
      <formula>ISERROR(J7)</formula>
    </cfRule>
  </conditionalFormatting>
  <conditionalFormatting sqref="K8:K29">
    <cfRule type="containsErrors" dxfId="3" priority="2" stopIfTrue="1">
      <formula>ISERROR(K8)</formula>
    </cfRule>
  </conditionalFormatting>
  <conditionalFormatting sqref="L7:L29">
    <cfRule type="containsErrors" dxfId="2" priority="7" stopIfTrue="1">
      <formula>ISERROR(L7)</formula>
    </cfRule>
  </conditionalFormatting>
  <conditionalFormatting sqref="M8:M29">
    <cfRule type="containsErrors" dxfId="1" priority="1" stopIfTrue="1">
      <formula>ISERROR(M8)</formula>
    </cfRule>
  </conditionalFormatting>
  <conditionalFormatting sqref="N7:P8">
    <cfRule type="containsErrors" dxfId="0" priority="50" stopIfTrue="1">
      <formula>ISERROR(N7)</formula>
    </cfRule>
  </conditionalFormatting>
  <pageMargins left="0.70866141732283472" right="0.70866141732283472" top="0.78740157480314965" bottom="0.78740157480314965" header="0.31496062992125984" footer="0.31496062992125984"/>
  <pageSetup paperSize="8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Rau-Cantelmi Adriana BSV</dc:creator>
  <cp:lastModifiedBy>Benjamin Schaller</cp:lastModifiedBy>
  <cp:lastPrinted>2024-09-15T11:15:36Z</cp:lastPrinted>
  <dcterms:created xsi:type="dcterms:W3CDTF">2024-07-01T13:03:44Z</dcterms:created>
  <dcterms:modified xsi:type="dcterms:W3CDTF">2024-09-15T11:17:20Z</dcterms:modified>
</cp:coreProperties>
</file>